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fiskedu-my.sharepoint.com/personal/afink_fisk_edu/Documents/Desktop/Emails for Students/"/>
    </mc:Choice>
  </mc:AlternateContent>
  <xr:revisionPtr revIDLastSave="0" documentId="8_{1BB6B406-61ED-4B55-AF16-184C7D6C455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D15" i="1"/>
  <c r="D16" i="1"/>
  <c r="D17" i="1"/>
  <c r="C15" i="1"/>
  <c r="C16" i="1"/>
  <c r="C17" i="1"/>
  <c r="D38" i="1"/>
  <c r="D41" i="1" s="1"/>
  <c r="D31" i="1" a="1"/>
  <c r="D31" i="1" s="1"/>
  <c r="D30" i="1" a="1"/>
  <c r="D30" i="1" s="1"/>
  <c r="D29" i="1"/>
  <c r="D28" i="1"/>
  <c r="D27" i="1"/>
  <c r="D25" i="1" a="1"/>
  <c r="D25" i="1" s="1"/>
  <c r="D21" i="1"/>
  <c r="D20" i="1" a="1"/>
  <c r="D20" i="1" s="1"/>
  <c r="D19" i="1" a="1"/>
  <c r="D19" i="1" s="1"/>
  <c r="D18" i="1"/>
  <c r="D14" i="1"/>
  <c r="D13" i="1"/>
  <c r="D10" i="1" a="1"/>
  <c r="D10" i="1" s="1"/>
  <c r="B38" i="1" l="1"/>
  <c r="B41" i="1" s="1"/>
  <c r="C38" i="1"/>
  <c r="C41" i="1" s="1"/>
  <c r="D32" i="1" l="1"/>
  <c r="B40" i="1" l="1"/>
  <c r="B42" i="1" s="1"/>
  <c r="C40" i="1" l="1"/>
  <c r="C42" i="1" s="1"/>
  <c r="D23" i="1"/>
  <c r="D40" i="1" s="1"/>
  <c r="D4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<sst xmlns="http://schemas.openxmlformats.org/spreadsheetml/2006/main" count="58" uniqueCount="47">
  <si>
    <r>
      <rPr>
        <b/>
        <sz val="12"/>
        <rFont val="Verdana"/>
        <family val="2"/>
      </rPr>
      <t>Fisk University Cost Estimator**</t>
    </r>
  </si>
  <si>
    <r>
      <rPr>
        <b/>
        <sz val="8.5"/>
        <color rgb="FF14355B"/>
        <rFont val="Verdana"/>
        <family val="2"/>
      </rPr>
      <t>Student Name:</t>
    </r>
  </si>
  <si>
    <r>
      <rPr>
        <b/>
        <sz val="8.5"/>
        <color rgb="FF14355B"/>
        <rFont val="Verdana"/>
        <family val="2"/>
      </rPr>
      <t>Student ID:</t>
    </r>
  </si>
  <si>
    <t>Status</t>
  </si>
  <si>
    <t>New Student</t>
  </si>
  <si>
    <t>Degree Path</t>
  </si>
  <si>
    <t>Undergraduate</t>
  </si>
  <si>
    <t xml:space="preserve">Term </t>
  </si>
  <si>
    <t>Fall 24</t>
  </si>
  <si>
    <t>Occupancy</t>
  </si>
  <si>
    <t>Commuter</t>
  </si>
  <si>
    <r>
      <rPr>
        <sz val="9.5"/>
        <color rgb="FFFFC000"/>
        <rFont val="Verdana"/>
        <family val="2"/>
      </rPr>
      <t>UNDERGRADUATE STUDENTS</t>
    </r>
  </si>
  <si>
    <r>
      <rPr>
        <sz val="9.5"/>
        <color rgb="FFFFC000"/>
        <rFont val="Verdana"/>
        <family val="2"/>
      </rPr>
      <t>SEMESTER</t>
    </r>
  </si>
  <si>
    <r>
      <rPr>
        <sz val="9.5"/>
        <color rgb="FFFFC000"/>
        <rFont val="Verdana"/>
        <family val="2"/>
      </rPr>
      <t>ANNUAL</t>
    </r>
  </si>
  <si>
    <t>Calculator</t>
  </si>
  <si>
    <t>Full-Time Tuition (12 - 18 semester hours)</t>
  </si>
  <si>
    <t>Per hour rate (less than 12 hours or greater than 18 hours)</t>
  </si>
  <si>
    <t>December Session – Per hour rate (Max 8 credit hours)</t>
  </si>
  <si>
    <t>Room – Double Occupancy</t>
  </si>
  <si>
    <t>Room - Single Occupancy</t>
  </si>
  <si>
    <t>New Residence Hall - Quad Double Room</t>
  </si>
  <si>
    <t>New Residence Hall - Quad Single Room</t>
  </si>
  <si>
    <t>New Residence Hall - Single Room</t>
  </si>
  <si>
    <t>Board - 19 Meals Per Week</t>
  </si>
  <si>
    <t>Recurring Fees</t>
  </si>
  <si>
    <t>Technology Access</t>
  </si>
  <si>
    <t>Matriculation and Orientation Fee (One-time, New Students)</t>
  </si>
  <si>
    <r>
      <rPr>
        <sz val="8.5"/>
        <rFont val="Verdana"/>
        <family val="2"/>
      </rPr>
      <t xml:space="preserve">Estimated Health Insurance - </t>
    </r>
    <r>
      <rPr>
        <b/>
        <sz val="9.5"/>
        <rFont val="Verdana"/>
        <family val="2"/>
      </rPr>
      <t xml:space="preserve">International Students ONLY </t>
    </r>
    <r>
      <rPr>
        <sz val="8.5"/>
        <rFont val="Verdana"/>
        <family val="2"/>
      </rPr>
      <t>(students can waive this if they already have ACA approved insurance)</t>
    </r>
  </si>
  <si>
    <t>Total Direct Costs</t>
  </si>
  <si>
    <r>
      <rPr>
        <sz val="9.5"/>
        <color rgb="FFFFC000"/>
        <rFont val="Verdana"/>
        <family val="2"/>
      </rPr>
      <t>GRADUATE  STUDENTS</t>
    </r>
  </si>
  <si>
    <t>Full-Time Tuition (9-15 semester hours)</t>
  </si>
  <si>
    <t>Per hour rate (less than 9 hours or greater than 15 hours)</t>
  </si>
  <si>
    <t>Room – Single Occupancy</t>
  </si>
  <si>
    <t>Board – 19 meals per week (All Students)</t>
  </si>
  <si>
    <r>
      <rPr>
        <sz val="9.5"/>
        <color rgb="FFFFC000"/>
        <rFont val="Verdana"/>
        <family val="2"/>
      </rPr>
      <t>ESTIMATED FINANCIAL RESOURCES</t>
    </r>
  </si>
  <si>
    <t>FA-22</t>
  </si>
  <si>
    <t>SP-23</t>
  </si>
  <si>
    <t>Scholarships (Institutional)</t>
  </si>
  <si>
    <t>Scholarships (Outside)</t>
  </si>
  <si>
    <t>Grants (Federal Pell Grant/Other)</t>
  </si>
  <si>
    <t>Federal Student Loans (Sub, Unsub, PLUS, add PLUS denial)</t>
  </si>
  <si>
    <t>Total Anticipated Financial Resources</t>
  </si>
  <si>
    <r>
      <rPr>
        <sz val="9.5"/>
        <color rgb="FFFFC000"/>
        <rFont val="Verdana"/>
        <family val="2"/>
      </rPr>
      <t>ESTIMATED REMAINING COST CALCULATION</t>
    </r>
  </si>
  <si>
    <t>Total</t>
  </si>
  <si>
    <t>Less Total Anticipated Financial Resources</t>
  </si>
  <si>
    <t>Estimated Term Balance</t>
  </si>
  <si>
    <r>
      <rPr>
        <b/>
        <sz val="6.5"/>
        <rFont val="Verdana"/>
        <family val="2"/>
      </rPr>
      <t xml:space="preserve">**Subject to Change Disclaimer
</t>
    </r>
    <r>
      <rPr>
        <b/>
        <sz val="6.5"/>
        <rFont val="Verdana"/>
        <family val="2"/>
      </rPr>
      <t xml:space="preserve">The policies, regulations, procedures, and fees in this bulletin are subject to change without prior notice, if necessary, to keep University policies in compliance with State and Federal laws and/or with rules and regulations of the Board of Directors, The Fisk University System.
</t>
    </r>
    <r>
      <rPr>
        <b/>
        <sz val="6.5"/>
        <rFont val="Verdana"/>
        <family val="2"/>
      </rPr>
      <t xml:space="preserve">The University reserves the right to change curricula, rules, fees, and other requirements, of whatever kind, affecting students. The provisions of this bulletin do not constitute a contract, express or implied, between any applicant, student, or faculty
</t>
    </r>
    <r>
      <rPr>
        <b/>
        <sz val="6.5"/>
        <rFont val="Verdana"/>
        <family val="2"/>
      </rPr>
      <t>member and Fisk University or its Board of Directors.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</si>
</sst>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>
    <font>
      <sz val="10"/>
      <color rgb="FF000000"/>
      <name val="Times New Roman"/>
      <charset val="204"/>
    </font>
    <font>
      <b/>
      <sz val="12"/>
      <name val="Verdana"/>
      <family val="2"/>
    </font>
    <font>
      <b/>
      <sz val="8.5"/>
      <name val="Verdana"/>
      <family val="2"/>
    </font>
    <font>
      <sz val="9.5"/>
      <name val="Verdana"/>
      <family val="2"/>
    </font>
    <font>
      <sz val="8.5"/>
      <name val="Verdana"/>
      <family val="2"/>
    </font>
    <font>
      <sz val="8.5"/>
      <color rgb="FF000000"/>
      <name val="Verdana"/>
      <family val="2"/>
    </font>
    <font>
      <b/>
      <sz val="8.5"/>
      <color rgb="FF14355B"/>
      <name val="Verdana"/>
      <family val="2"/>
    </font>
    <font>
      <sz val="9.5"/>
      <color rgb="FFFFC000"/>
      <name val="Verdana"/>
      <family val="2"/>
    </font>
    <font>
      <b/>
      <sz val="9.5"/>
      <name val="Verdana"/>
      <family val="2"/>
    </font>
    <font>
      <b/>
      <sz val="6.5"/>
      <name val="Verdana"/>
      <family val="2"/>
    </font>
    <font>
      <sz val="10"/>
      <color rgb="FF000000"/>
      <name val="Times New Roman"/>
      <family val="1"/>
    </font>
    <font>
      <sz val="8"/>
      <name val="Verdana"/>
      <family val="2"/>
    </font>
    <font>
      <sz val="10"/>
      <color rgb="FF000000"/>
      <name val="Verdana"/>
      <family val="2"/>
    </font>
    <font>
      <b/>
      <sz val="8.5"/>
      <color rgb="FF002060"/>
      <name val="Verdana"/>
      <family val="2"/>
    </font>
    <font>
      <sz val="8"/>
      <name val="Times New Roman"/>
      <family val="1"/>
    </font>
    <font>
      <b/>
      <sz val="8.5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14355B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2">
    <xf numFmtId="0" fontId="0" fillId="0" borderId="0" xfId="0" applyAlignment="1">
      <alignment horizontal="left" vertical="top"/>
    </xf>
    <xf numFmtId="8" fontId="5" fillId="0" borderId="1" xfId="1" applyNumberFormat="1" applyFont="1" applyFill="1" applyBorder="1" applyAlignment="1">
      <alignment horizontal="center" vertical="center" shrinkToFit="1"/>
    </xf>
    <xf numFmtId="8" fontId="3" fillId="3" borderId="1" xfId="1" applyNumberFormat="1" applyFont="1" applyFill="1" applyBorder="1" applyAlignment="1">
      <alignment horizontal="center" vertical="top" wrapText="1"/>
    </xf>
    <xf numFmtId="8" fontId="3" fillId="3" borderId="1" xfId="1" applyNumberFormat="1" applyFont="1" applyFill="1" applyBorder="1" applyAlignment="1">
      <alignment horizontal="left" vertical="top" wrapText="1" indent="2"/>
    </xf>
    <xf numFmtId="0" fontId="2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8" fontId="11" fillId="0" borderId="1" xfId="1" applyNumberFormat="1" applyFont="1" applyFill="1" applyBorder="1" applyAlignment="1">
      <alignment horizontal="center" vertical="center" wrapText="1"/>
    </xf>
    <xf numFmtId="8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8" fontId="7" fillId="3" borderId="1" xfId="1" applyNumberFormat="1" applyFont="1" applyFill="1" applyBorder="1" applyAlignment="1">
      <alignment horizontal="center" vertical="top" wrapText="1"/>
    </xf>
    <xf numFmtId="8" fontId="7" fillId="3" borderId="1" xfId="1" applyNumberFormat="1" applyFont="1" applyFill="1" applyBorder="1" applyAlignment="1">
      <alignment horizontal="left" vertical="top" wrapText="1" indent="2"/>
    </xf>
    <xf numFmtId="0" fontId="13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 indent="2"/>
    </xf>
    <xf numFmtId="0" fontId="13" fillId="2" borderId="7" xfId="0" applyFont="1" applyFill="1" applyBorder="1" applyAlignment="1">
      <alignment vertical="center" wrapText="1"/>
    </xf>
    <xf numFmtId="8" fontId="5" fillId="0" borderId="1" xfId="1" applyNumberFormat="1" applyFont="1" applyFill="1" applyBorder="1" applyAlignment="1">
      <alignment horizontal="center" vertical="center" wrapText="1"/>
    </xf>
    <xf numFmtId="8" fontId="5" fillId="0" borderId="3" xfId="1" applyNumberFormat="1" applyFont="1" applyFill="1" applyBorder="1" applyAlignment="1">
      <alignment horizontal="center" vertical="center" wrapText="1"/>
    </xf>
    <xf numFmtId="8" fontId="15" fillId="0" borderId="4" xfId="1" applyNumberFormat="1" applyFont="1" applyFill="1" applyBorder="1" applyAlignment="1">
      <alignment horizontal="center" vertical="center" wrapText="1"/>
    </xf>
    <xf numFmtId="8" fontId="15" fillId="0" borderId="1" xfId="1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center" vertical="center" wrapText="1"/>
    </xf>
    <xf numFmtId="8" fontId="7" fillId="3" borderId="1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</cellXfs>
  <cellStyles count="2">
    <cellStyle name="Currency" xfId="1" builtinId="4"/>
    <cellStyle name="Normal" xfId="0" builtinId="0"/>
  </cellStyles>
  <dxfs count="2">
    <dxf>
      <font>
        <b/>
        <i val="0"/>
        <color rgb="FFFF0000"/>
      </font>
    </dxf>
    <dxf>
      <font>
        <b/>
        <i val="0"/>
        <color theme="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5421224</xdr:colOff>
      <xdr:row>0</xdr:row>
      <xdr:rowOff>72460</xdr:rowOff>
    </xdr:from>
    <xdr:ext cx="1564894" cy="824709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224" y="72460"/>
          <a:ext cx="1564894" cy="8247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tabSelected="1" topLeftCell="A17" zoomScale="91" zoomScaleNormal="91" workbookViewId="0">
      <selection activeCell="D38" sqref="D38"/>
    </sheetView>
  </sheetViews>
  <sheetFormatPr defaultRowHeight="13.15"/>
  <cols>
    <col min="1" max="1" width="110.83203125" bestFit="1" customWidth="1"/>
    <col min="2" max="2" width="11" hidden="1" customWidth="1"/>
    <col min="3" max="3" width="12.1640625" hidden="1" customWidth="1"/>
    <col min="4" max="4" width="14.1640625" bestFit="1" customWidth="1"/>
  </cols>
  <sheetData>
    <row r="1" spans="1:4" ht="70.150000000000006" customHeight="1">
      <c r="A1" s="30" t="s">
        <v>0</v>
      </c>
      <c r="B1" s="30"/>
      <c r="C1" s="30"/>
      <c r="D1" s="30"/>
    </row>
    <row r="2" spans="1:4" ht="32.65" customHeight="1">
      <c r="A2" s="30"/>
      <c r="B2" s="30"/>
      <c r="C2" s="30"/>
      <c r="D2" s="30"/>
    </row>
    <row r="3" spans="1:4" ht="16.899999999999999" customHeight="1">
      <c r="A3" s="4" t="s">
        <v>1</v>
      </c>
      <c r="B3" s="24"/>
      <c r="C3" s="25"/>
      <c r="D3" s="29"/>
    </row>
    <row r="4" spans="1:4" ht="16.149999999999999" customHeight="1">
      <c r="A4" s="4" t="s">
        <v>2</v>
      </c>
      <c r="B4" s="24"/>
      <c r="C4" s="25"/>
      <c r="D4" s="29"/>
    </row>
    <row r="5" spans="1:4" ht="16.149999999999999" customHeight="1">
      <c r="A5" s="4" t="s">
        <v>3</v>
      </c>
      <c r="B5" s="23"/>
      <c r="C5" s="18"/>
      <c r="D5" s="26" t="s">
        <v>4</v>
      </c>
    </row>
    <row r="6" spans="1:4" ht="16.149999999999999" customHeight="1">
      <c r="A6" s="15" t="s">
        <v>5</v>
      </c>
      <c r="B6" s="23"/>
      <c r="C6" s="18"/>
      <c r="D6" s="26" t="s">
        <v>6</v>
      </c>
    </row>
    <row r="7" spans="1:4" ht="16.149999999999999" customHeight="1">
      <c r="A7" s="15" t="s">
        <v>7</v>
      </c>
      <c r="B7" s="23"/>
      <c r="C7" s="18"/>
      <c r="D7" s="26" t="s">
        <v>8</v>
      </c>
    </row>
    <row r="8" spans="1:4" ht="16.149999999999999" customHeight="1">
      <c r="A8" s="15" t="s">
        <v>9</v>
      </c>
      <c r="B8" s="23"/>
      <c r="C8" s="18"/>
      <c r="D8" s="26" t="s">
        <v>10</v>
      </c>
    </row>
    <row r="9" spans="1:4" ht="14.25" customHeight="1">
      <c r="A9" s="5" t="s">
        <v>11</v>
      </c>
      <c r="B9" s="16" t="s">
        <v>12</v>
      </c>
      <c r="C9" s="17" t="s">
        <v>13</v>
      </c>
      <c r="D9" s="28" t="s">
        <v>14</v>
      </c>
    </row>
    <row r="10" spans="1:4" ht="16.149999999999999" customHeight="1">
      <c r="A10" s="6" t="s">
        <v>15</v>
      </c>
      <c r="B10" s="1">
        <v>11940</v>
      </c>
      <c r="C10" s="1">
        <v>23880</v>
      </c>
      <c r="D10" s="1" cm="1">
        <f t="array" ref="D10">_xlfn.IFS($D$6="Graduate",0,$D$6="Undergraduate",B10)</f>
        <v>11940</v>
      </c>
    </row>
    <row r="11" spans="1:4" ht="16.899999999999999" customHeight="1">
      <c r="A11" s="6" t="s">
        <v>16</v>
      </c>
      <c r="B11" s="1">
        <v>995</v>
      </c>
      <c r="C11" s="10"/>
      <c r="D11" s="10"/>
    </row>
    <row r="12" spans="1:4" ht="19.149999999999999" customHeight="1">
      <c r="A12" s="6" t="s">
        <v>17</v>
      </c>
      <c r="B12" s="1">
        <v>505</v>
      </c>
      <c r="C12" s="11"/>
      <c r="D12" s="11"/>
    </row>
    <row r="13" spans="1:4" ht="19.149999999999999" customHeight="1">
      <c r="A13" s="6" t="s">
        <v>18</v>
      </c>
      <c r="B13" s="1">
        <v>3284</v>
      </c>
      <c r="C13" s="1">
        <v>6568</v>
      </c>
      <c r="D13" s="1">
        <f>IF($D$6="Undergraduate",IF($D$8="Double",B13,0),0)</f>
        <v>0</v>
      </c>
    </row>
    <row r="14" spans="1:4" ht="19.149999999999999" customHeight="1">
      <c r="A14" s="6" t="s">
        <v>19</v>
      </c>
      <c r="B14" s="1">
        <v>5031</v>
      </c>
      <c r="C14" s="1">
        <v>10062</v>
      </c>
      <c r="D14" s="1">
        <f>IF($D$6="Undergraduate",IF($D$8="Single",B14,0),0)</f>
        <v>0</v>
      </c>
    </row>
    <row r="15" spans="1:4" ht="19.149999999999999" customHeight="1">
      <c r="A15" s="6" t="s">
        <v>20</v>
      </c>
      <c r="B15" s="1">
        <v>4600</v>
      </c>
      <c r="C15" s="1">
        <f>B15*2</f>
        <v>9200</v>
      </c>
      <c r="D15" s="1">
        <f>IF($D$6="Undergraduate",IF($D$8="New Residence Hall - Quad Double Room",B15,0),0)</f>
        <v>0</v>
      </c>
    </row>
    <row r="16" spans="1:4" ht="19.149999999999999" customHeight="1">
      <c r="A16" s="6" t="s">
        <v>21</v>
      </c>
      <c r="B16" s="1">
        <v>6500</v>
      </c>
      <c r="C16" s="1">
        <f t="shared" ref="C16:C17" si="0">B16*2</f>
        <v>13000</v>
      </c>
      <c r="D16" s="1">
        <f>IF($D$6="Undergraduate",IF($D$8="New Residence Hall - Quad Single Room",B16,0),0)</f>
        <v>0</v>
      </c>
    </row>
    <row r="17" spans="1:4" ht="19.149999999999999" customHeight="1">
      <c r="A17" s="6" t="s">
        <v>22</v>
      </c>
      <c r="B17" s="1">
        <v>7175</v>
      </c>
      <c r="C17" s="1">
        <f t="shared" si="0"/>
        <v>14350</v>
      </c>
      <c r="D17" s="1">
        <f>IF($D$6="Undergraduate",IF($D$8="New Residence Hall - Single Room",B17,0),0)</f>
        <v>0</v>
      </c>
    </row>
    <row r="18" spans="1:4" ht="18" customHeight="1">
      <c r="A18" s="6" t="s">
        <v>23</v>
      </c>
      <c r="B18" s="1">
        <v>2670</v>
      </c>
      <c r="C18" s="1">
        <f>B18*2</f>
        <v>5340</v>
      </c>
      <c r="D18" s="1">
        <f>IF($D$6="Undergraduate",IF($D$8="Commuter",0,B18),0)</f>
        <v>0</v>
      </c>
    </row>
    <row r="19" spans="1:4" ht="15" customHeight="1">
      <c r="A19" s="6" t="s">
        <v>24</v>
      </c>
      <c r="B19" s="1">
        <v>989</v>
      </c>
      <c r="C19" s="1">
        <v>1978</v>
      </c>
      <c r="D19" s="1" cm="1">
        <f t="array" ref="D19">_xlfn.IFS($D$6="Graduate",0,$D$6="Undergraduate",B19)</f>
        <v>989</v>
      </c>
    </row>
    <row r="20" spans="1:4" ht="16.149999999999999" customHeight="1">
      <c r="A20" s="6" t="s">
        <v>25</v>
      </c>
      <c r="B20" s="1">
        <v>362</v>
      </c>
      <c r="C20" s="1">
        <v>724</v>
      </c>
      <c r="D20" s="1" cm="1">
        <f t="array" ref="D20">_xlfn.IFS($D$6="Graduate",0,$D$6="Undergraduate",B20)</f>
        <v>362</v>
      </c>
    </row>
    <row r="21" spans="1:4" ht="16.899999999999999" customHeight="1">
      <c r="A21" s="6" t="s">
        <v>26</v>
      </c>
      <c r="B21" s="1">
        <v>448</v>
      </c>
      <c r="C21" s="11"/>
      <c r="D21" s="1">
        <f>IF($D$6="Undergraduate",IF(D5="New Student",B21,0),0)</f>
        <v>448</v>
      </c>
    </row>
    <row r="22" spans="1:4" ht="22.9" customHeight="1">
      <c r="A22" s="12" t="s">
        <v>27</v>
      </c>
      <c r="B22" s="1">
        <v>1550</v>
      </c>
      <c r="C22" s="11"/>
      <c r="D22" s="11"/>
    </row>
    <row r="23" spans="1:4" ht="16.149999999999999" customHeight="1">
      <c r="A23" s="7" t="s">
        <v>28</v>
      </c>
      <c r="B23" s="11"/>
      <c r="C23" s="11"/>
      <c r="D23" s="22">
        <f>SUM(D10:D22)</f>
        <v>13739</v>
      </c>
    </row>
    <row r="24" spans="1:4" ht="14.25" customHeight="1">
      <c r="A24" s="5" t="s">
        <v>29</v>
      </c>
      <c r="B24" s="2" t="s">
        <v>12</v>
      </c>
      <c r="C24" s="3" t="s">
        <v>13</v>
      </c>
      <c r="D24" s="27" t="s">
        <v>14</v>
      </c>
    </row>
    <row r="25" spans="1:4" ht="16.149999999999999" customHeight="1">
      <c r="A25" s="6" t="s">
        <v>30</v>
      </c>
      <c r="B25" s="1">
        <v>12105</v>
      </c>
      <c r="C25" s="1">
        <v>24210</v>
      </c>
      <c r="D25" s="1" cm="1">
        <f t="array" ref="D25">_xlfn.IFS($D$6="Graduate",B25,$D$6="Undergraduate",0)</f>
        <v>0</v>
      </c>
    </row>
    <row r="26" spans="1:4" ht="16.899999999999999" customHeight="1">
      <c r="A26" s="6" t="s">
        <v>31</v>
      </c>
      <c r="B26" s="1">
        <v>1345</v>
      </c>
      <c r="C26" s="11"/>
      <c r="D26" s="11"/>
    </row>
    <row r="27" spans="1:4" ht="15" customHeight="1">
      <c r="A27" s="6" t="s">
        <v>18</v>
      </c>
      <c r="B27" s="1">
        <v>3284</v>
      </c>
      <c r="C27" s="1">
        <v>6568</v>
      </c>
      <c r="D27" s="1">
        <f>IF($D$6="Graduate",IF($D$8="Double",B27,0),0)</f>
        <v>0</v>
      </c>
    </row>
    <row r="28" spans="1:4" ht="13.9" customHeight="1">
      <c r="A28" s="6" t="s">
        <v>32</v>
      </c>
      <c r="B28" s="1">
        <v>5031</v>
      </c>
      <c r="C28" s="1">
        <v>10062</v>
      </c>
      <c r="D28" s="1">
        <f>IF($D$6="Graduate",IF($D$8="Single",B28,0),0)</f>
        <v>0</v>
      </c>
    </row>
    <row r="29" spans="1:4" ht="16.149999999999999" customHeight="1">
      <c r="A29" s="6" t="s">
        <v>33</v>
      </c>
      <c r="B29" s="1">
        <v>2565</v>
      </c>
      <c r="C29" s="1">
        <v>5130</v>
      </c>
      <c r="D29" s="1">
        <f>IF($D$6="Graduate",IF($D$8="Commuter",0,B29),0)</f>
        <v>0</v>
      </c>
    </row>
    <row r="30" spans="1:4" ht="16.149999999999999" customHeight="1">
      <c r="A30" s="6" t="s">
        <v>24</v>
      </c>
      <c r="B30" s="1">
        <v>989</v>
      </c>
      <c r="C30" s="1">
        <v>1978</v>
      </c>
      <c r="D30" s="1" cm="1">
        <f t="array" ref="D30">_xlfn.IFS($D$6="Graduate",B30,$D$6="Undergraduate",0)</f>
        <v>0</v>
      </c>
    </row>
    <row r="31" spans="1:4" ht="15" customHeight="1">
      <c r="A31" s="6" t="s">
        <v>25</v>
      </c>
      <c r="B31" s="1">
        <v>362</v>
      </c>
      <c r="C31" s="1">
        <v>724</v>
      </c>
      <c r="D31" s="1" cm="1">
        <f t="array" ref="D31">_xlfn.IFS($D$6="Graduate",B31,$D$6="Undergraduate",0)</f>
        <v>0</v>
      </c>
    </row>
    <row r="32" spans="1:4" ht="13.9" customHeight="1">
      <c r="A32" s="7" t="s">
        <v>28</v>
      </c>
      <c r="B32" s="11"/>
      <c r="C32" s="11"/>
      <c r="D32" s="22">
        <f>SUM(D25:D31)</f>
        <v>0</v>
      </c>
    </row>
    <row r="33" spans="1:4" ht="15" customHeight="1">
      <c r="A33" s="5" t="s">
        <v>34</v>
      </c>
      <c r="B33" s="13" t="s">
        <v>35</v>
      </c>
      <c r="C33" s="14" t="s">
        <v>36</v>
      </c>
      <c r="D33" s="13" t="s">
        <v>14</v>
      </c>
    </row>
    <row r="34" spans="1:4" ht="15" customHeight="1">
      <c r="A34" s="6" t="s">
        <v>37</v>
      </c>
      <c r="B34" s="19"/>
      <c r="C34" s="19"/>
      <c r="D34" s="19">
        <v>0</v>
      </c>
    </row>
    <row r="35" spans="1:4" ht="15" customHeight="1">
      <c r="A35" s="6" t="s">
        <v>38</v>
      </c>
      <c r="B35" s="19"/>
      <c r="C35" s="19"/>
      <c r="D35" s="19">
        <v>6000</v>
      </c>
    </row>
    <row r="36" spans="1:4" ht="15" customHeight="1">
      <c r="A36" s="6" t="s">
        <v>39</v>
      </c>
      <c r="B36" s="19"/>
      <c r="C36" s="19"/>
      <c r="D36" s="19"/>
    </row>
    <row r="37" spans="1:4" ht="15" customHeight="1">
      <c r="A37" s="6" t="s">
        <v>40</v>
      </c>
      <c r="B37" s="19"/>
      <c r="C37" s="19"/>
      <c r="D37" s="19">
        <v>2750</v>
      </c>
    </row>
    <row r="38" spans="1:4" ht="15" customHeight="1">
      <c r="A38" s="7" t="s">
        <v>41</v>
      </c>
      <c r="B38" s="19">
        <f>SUM(B34:B37)</f>
        <v>0</v>
      </c>
      <c r="C38" s="19">
        <f>SUM(C34:C37)</f>
        <v>0</v>
      </c>
      <c r="D38" s="22">
        <f>SUM(D34:D37)</f>
        <v>8750</v>
      </c>
    </row>
    <row r="39" spans="1:4" ht="14.25" customHeight="1">
      <c r="A39" s="5" t="s">
        <v>42</v>
      </c>
      <c r="B39" s="13" t="s">
        <v>35</v>
      </c>
      <c r="C39" s="14" t="s">
        <v>36</v>
      </c>
      <c r="D39" s="13" t="s">
        <v>43</v>
      </c>
    </row>
    <row r="40" spans="1:4" ht="15" customHeight="1">
      <c r="A40" s="6" t="s">
        <v>28</v>
      </c>
      <c r="B40" s="19">
        <f>IF($B$7="Fall 22",IF($B$6="Undergraduate",D23,D32),0)</f>
        <v>0</v>
      </c>
      <c r="C40" s="19">
        <f>IF($B$7="Spring 23",IF($B$6="Undergraduate",D23,D32),0)</f>
        <v>0</v>
      </c>
      <c r="D40" s="19">
        <f>D23+D32</f>
        <v>13739</v>
      </c>
    </row>
    <row r="41" spans="1:4" ht="15" customHeight="1">
      <c r="A41" s="8" t="s">
        <v>44</v>
      </c>
      <c r="B41" s="20">
        <f>B38</f>
        <v>0</v>
      </c>
      <c r="C41" s="20">
        <f>C38</f>
        <v>0</v>
      </c>
      <c r="D41" s="19">
        <f>D38</f>
        <v>8750</v>
      </c>
    </row>
    <row r="42" spans="1:4" ht="15.4" customHeight="1">
      <c r="A42" s="9" t="s">
        <v>45</v>
      </c>
      <c r="B42" s="21">
        <f>B40-B41</f>
        <v>0</v>
      </c>
      <c r="C42" s="21">
        <f>C40-C41</f>
        <v>0</v>
      </c>
      <c r="D42" s="22">
        <f>D40-D41</f>
        <v>4989</v>
      </c>
    </row>
    <row r="43" spans="1:4" ht="12.75" customHeight="1">
      <c r="A43" s="31" t="s">
        <v>46</v>
      </c>
      <c r="B43" s="31"/>
      <c r="C43" s="31"/>
      <c r="D43" s="31"/>
    </row>
    <row r="44" spans="1:4" ht="15.4" customHeight="1">
      <c r="A44" s="31"/>
      <c r="B44" s="31"/>
      <c r="C44" s="31"/>
      <c r="D44" s="31"/>
    </row>
    <row r="45" spans="1:4" ht="91.15" customHeight="1">
      <c r="A45" s="31"/>
      <c r="B45" s="31"/>
      <c r="C45" s="31"/>
      <c r="D45" s="31"/>
    </row>
  </sheetData>
  <mergeCells count="2">
    <mergeCell ref="A1:D2"/>
    <mergeCell ref="A43:D45"/>
  </mergeCells>
  <phoneticPr fontId="14" type="noConversion"/>
  <conditionalFormatting sqref="D42">
    <cfRule type="expression" dxfId="1" priority="1">
      <formula>$D$42&lt;0</formula>
    </cfRule>
    <cfRule type="expression" dxfId="0" priority="3">
      <formula>$D$42&gt;0</formula>
    </cfRule>
  </conditionalFormatting>
  <dataValidations count="6">
    <dataValidation type="list" allowBlank="1" showInputMessage="1" showErrorMessage="1" sqref="B6 D6" xr:uid="{7F54118B-BF1A-4375-AF9B-17187B4E23A7}">
      <formula1>"Undergraduate,Graduate"</formula1>
    </dataValidation>
    <dataValidation type="list" allowBlank="1" showInputMessage="1" showErrorMessage="1" sqref="B7:C7" xr:uid="{268FE257-9847-4C16-9BE7-C30A6B82B352}">
      <formula1>"Fall 22,Spring 23"</formula1>
    </dataValidation>
    <dataValidation type="list" allowBlank="1" showInputMessage="1" showErrorMessage="1" sqref="B8:C8" xr:uid="{11F17A34-F42A-4CD3-93A2-B0F6D88C28A2}">
      <formula1>"Single,Double,Commuter"</formula1>
    </dataValidation>
    <dataValidation type="list" allowBlank="1" showInputMessage="1" showErrorMessage="1" sqref="B5:D5" xr:uid="{2D4AABA2-768D-4593-B272-71896739E2E1}">
      <formula1>"New Student,Returning Student"</formula1>
    </dataValidation>
    <dataValidation type="list" allowBlank="1" showInputMessage="1" showErrorMessage="1" sqref="D7" xr:uid="{97698E1E-3C14-4C55-A3AB-4CBCEBBD648A}">
      <formula1>"Fall 24,Spring 25"</formula1>
    </dataValidation>
    <dataValidation type="list" allowBlank="1" showInputMessage="1" showErrorMessage="1" sqref="D8" xr:uid="{B083A9EF-2D74-4953-89D6-230D443DAC59}">
      <formula1>"Single,Double,Commuter,New Residence Hall - Quad Double Room,New Residence Hall - Quad Single Room,New Residence Hall - Single Room"</formula1>
    </dataValidation>
  </dataValidations>
  <printOptions horizontalCentered="1"/>
  <pageMargins left="0.45" right="0.45" top="0.5" bottom="0.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Estimator 2021-2022withpaymentplanestimate.xlsx</dc:title>
  <dc:subject/>
  <dc:creator>rayres</dc:creator>
  <cp:keywords/>
  <dc:description/>
  <cp:lastModifiedBy/>
  <cp:revision/>
  <dcterms:created xsi:type="dcterms:W3CDTF">2021-06-09T20:15:56Z</dcterms:created>
  <dcterms:modified xsi:type="dcterms:W3CDTF">2024-11-13T17:25:40Z</dcterms:modified>
  <cp:category/>
  <cp:contentStatus/>
</cp:coreProperties>
</file>